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7635" windowHeight="519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33" i="1"/>
  <c r="E33"/>
  <c r="J34"/>
  <c r="D34"/>
  <c r="D27"/>
  <c r="C21"/>
  <c r="D14"/>
  <c r="D21"/>
  <c r="C11"/>
  <c r="C8"/>
  <c r="C18"/>
  <c r="J24"/>
  <c r="D26"/>
  <c r="L34"/>
  <c r="K34"/>
  <c r="F18"/>
  <c r="F21" s="1"/>
  <c r="E18"/>
  <c r="E21" s="1"/>
  <c r="E34" s="1"/>
  <c r="F11"/>
  <c r="E11"/>
  <c r="F8"/>
  <c r="F14" s="1"/>
  <c r="E8"/>
  <c r="E14" s="1"/>
  <c r="D4"/>
  <c r="G4"/>
  <c r="C14" l="1"/>
  <c r="C24"/>
  <c r="L23"/>
  <c r="K23"/>
  <c r="H34"/>
  <c r="G34"/>
  <c r="I34"/>
  <c r="K33"/>
  <c r="D33"/>
  <c r="L33"/>
  <c r="J33"/>
  <c r="C4"/>
  <c r="C36" l="1"/>
  <c r="C33"/>
  <c r="D28" l="1"/>
  <c r="F31" s="1"/>
  <c r="F34" s="1"/>
  <c r="C37" l="1"/>
  <c r="C38" s="1"/>
  <c r="D31"/>
  <c r="E30" s="1"/>
  <c r="F30" l="1"/>
</calcChain>
</file>

<file path=xl/sharedStrings.xml><?xml version="1.0" encoding="utf-8"?>
<sst xmlns="http://schemas.openxmlformats.org/spreadsheetml/2006/main" count="37" uniqueCount="27">
  <si>
    <t>Garantstelling NS</t>
  </si>
  <si>
    <t>Kost (mln)</t>
  </si>
  <si>
    <t>RegRotter</t>
  </si>
  <si>
    <t>RegHaagl</t>
  </si>
  <si>
    <t>in euro's (mln)</t>
  </si>
  <si>
    <t>Rijk</t>
  </si>
  <si>
    <t>GR Hoefweg</t>
  </si>
  <si>
    <t>GR Bleizo</t>
  </si>
  <si>
    <t>Nog bij te dragen</t>
  </si>
  <si>
    <t>Reeds bijgedragen</t>
  </si>
  <si>
    <t>LaLa</t>
  </si>
  <si>
    <t>Zoe</t>
  </si>
  <si>
    <t>Totaal</t>
  </si>
  <si>
    <t>Begroting Station Bleizo</t>
  </si>
  <si>
    <t>Eindtotaal</t>
  </si>
  <si>
    <t>Winstuitkering Hoefweg (d)</t>
  </si>
  <si>
    <t>Garantstelling Zoetermeer (e)</t>
  </si>
  <si>
    <t>Totaal bijdrage Bleizo 19% van 123 mln</t>
  </si>
  <si>
    <t>resteert</t>
  </si>
  <si>
    <t>compensatie voor grondverlies</t>
  </si>
  <si>
    <t>a+b+c+d=</t>
  </si>
  <si>
    <t>Aanleg, incl. garant, grondverl.</t>
  </si>
  <si>
    <t>Vervoersknoop (a)</t>
  </si>
  <si>
    <t>Risicoreserve (deel) (b)</t>
  </si>
  <si>
    <t>(=a+b)</t>
  </si>
  <si>
    <t>Negatief resultaat grondexploitatie (c)</t>
  </si>
  <si>
    <t>(=c)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</si>
</sst>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1" applyNumberFormat="1" applyFont="1"/>
    <xf numFmtId="164" fontId="3" fillId="0" borderId="0" xfId="1" applyNumberFormat="1" applyFont="1"/>
    <xf numFmtId="9" fontId="3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165" fontId="4" fillId="0" borderId="0" xfId="0" applyNumberFormat="1" applyFont="1"/>
    <xf numFmtId="2" fontId="0" fillId="0" borderId="0" xfId="0" applyNumberForma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2" fontId="2" fillId="0" borderId="0" xfId="0" applyNumberFormat="1" applyFont="1"/>
    <xf numFmtId="9" fontId="1" fillId="0" borderId="0" xfId="1" applyFont="1"/>
    <xf numFmtId="2" fontId="0" fillId="0" borderId="0" xfId="0" applyNumberFormat="1" applyFont="1"/>
    <xf numFmtId="9" fontId="3" fillId="0" borderId="0" xfId="1" applyFont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workbookViewId="0"/>
  </sheetViews>
  <sheetFormatPr defaultRowHeight="15"/>
  <cols>
    <col min="1" max="1" width="21.5703125" customWidth="1"/>
    <col min="2" max="2" width="6.5703125" customWidth="1"/>
    <col min="3" max="4" width="10" customWidth="1"/>
    <col min="10" max="10" width="9.42578125" bestFit="1" customWidth="1"/>
  </cols>
  <sheetData>
    <row r="1" spans="1:12">
      <c r="A1" s="1" t="s">
        <v>13</v>
      </c>
      <c r="B1" s="1"/>
    </row>
    <row r="2" spans="1:12">
      <c r="A2" s="1"/>
      <c r="B2" s="1"/>
    </row>
    <row r="3" spans="1:12">
      <c r="C3" s="1" t="s">
        <v>1</v>
      </c>
      <c r="D3" s="1" t="s">
        <v>7</v>
      </c>
      <c r="E3" s="9" t="s">
        <v>10</v>
      </c>
      <c r="F3" s="9" t="s">
        <v>11</v>
      </c>
      <c r="G3" s="1" t="s">
        <v>3</v>
      </c>
      <c r="H3" s="1" t="s">
        <v>2</v>
      </c>
      <c r="I3" s="1" t="s">
        <v>5</v>
      </c>
      <c r="J3" s="1" t="s">
        <v>6</v>
      </c>
      <c r="K3" s="9" t="s">
        <v>10</v>
      </c>
      <c r="L3" s="9" t="s">
        <v>11</v>
      </c>
    </row>
    <row r="4" spans="1:12">
      <c r="A4" s="1" t="s">
        <v>0</v>
      </c>
      <c r="C4" s="2">
        <f>D4+G4+H4+I4</f>
        <v>1</v>
      </c>
      <c r="D4" s="3">
        <f>D5/$C5</f>
        <v>0.18181818181818182</v>
      </c>
      <c r="E4" s="4"/>
      <c r="F4" s="4"/>
      <c r="G4" s="3">
        <f>G5/$C5</f>
        <v>0.81818181818181823</v>
      </c>
      <c r="H4" s="3">
        <v>0</v>
      </c>
      <c r="I4" s="3">
        <v>0</v>
      </c>
    </row>
    <row r="5" spans="1:12">
      <c r="A5" s="12" t="s">
        <v>4</v>
      </c>
      <c r="B5" s="13"/>
      <c r="C5" s="13">
        <v>5.5</v>
      </c>
      <c r="D5" s="13">
        <v>1</v>
      </c>
      <c r="E5" s="14"/>
      <c r="F5" s="14"/>
      <c r="G5" s="13">
        <v>4.5</v>
      </c>
      <c r="H5" s="13"/>
      <c r="I5" s="13"/>
      <c r="J5" s="13"/>
      <c r="K5" s="13"/>
      <c r="L5" s="13"/>
    </row>
    <row r="6" spans="1:12">
      <c r="A6" s="1"/>
    </row>
    <row r="7" spans="1:12">
      <c r="A7" s="1" t="s">
        <v>22</v>
      </c>
      <c r="D7" s="2">
        <v>1</v>
      </c>
      <c r="E7" s="5">
        <v>0.5</v>
      </c>
      <c r="F7" s="5">
        <v>0.5</v>
      </c>
    </row>
    <row r="8" spans="1:12">
      <c r="A8" s="1" t="s">
        <v>4</v>
      </c>
      <c r="C8">
        <f>D8</f>
        <v>10.5</v>
      </c>
      <c r="D8">
        <v>10.5</v>
      </c>
      <c r="E8" s="8">
        <f>E7*$D8</f>
        <v>5.25</v>
      </c>
      <c r="F8" s="8">
        <f>F7*$D8</f>
        <v>5.25</v>
      </c>
    </row>
    <row r="9" spans="1:12">
      <c r="A9" s="1"/>
    </row>
    <row r="10" spans="1:12">
      <c r="A10" s="1" t="s">
        <v>23</v>
      </c>
      <c r="D10" s="2">
        <v>1</v>
      </c>
      <c r="E10" s="5">
        <v>0.5</v>
      </c>
      <c r="F10" s="5">
        <v>0.5</v>
      </c>
    </row>
    <row r="11" spans="1:12">
      <c r="A11" s="1" t="s">
        <v>4</v>
      </c>
      <c r="C11">
        <f>D11</f>
        <v>4</v>
      </c>
      <c r="D11">
        <v>4</v>
      </c>
      <c r="E11" s="7">
        <f>E10*$D11</f>
        <v>2</v>
      </c>
      <c r="F11" s="7">
        <f>F10*$D11</f>
        <v>2</v>
      </c>
    </row>
    <row r="12" spans="1:12">
      <c r="A12" s="1"/>
    </row>
    <row r="13" spans="1:12">
      <c r="A13" s="9" t="s">
        <v>9</v>
      </c>
      <c r="B13" s="9"/>
    </row>
    <row r="14" spans="1:12">
      <c r="A14" s="9" t="s">
        <v>24</v>
      </c>
      <c r="B14" s="9"/>
      <c r="C14" s="15">
        <f>C8+C11</f>
        <v>14.5</v>
      </c>
      <c r="D14">
        <f>D8+D11</f>
        <v>14.5</v>
      </c>
      <c r="E14">
        <f t="shared" ref="E14:F14" si="0">E8+E11</f>
        <v>7.25</v>
      </c>
      <c r="F14">
        <f t="shared" si="0"/>
        <v>7.25</v>
      </c>
    </row>
    <row r="15" spans="1:12">
      <c r="A15" s="9"/>
      <c r="B15" s="9"/>
      <c r="C15" s="10"/>
      <c r="D15" s="9"/>
      <c r="E15" s="9"/>
      <c r="F15" s="10"/>
    </row>
    <row r="16" spans="1:12">
      <c r="A16" s="1"/>
    </row>
    <row r="17" spans="1:12">
      <c r="A17" s="1" t="s">
        <v>25</v>
      </c>
      <c r="D17" s="2">
        <v>1</v>
      </c>
      <c r="E17" s="5">
        <v>0.5</v>
      </c>
      <c r="F17" s="5">
        <v>0.5</v>
      </c>
    </row>
    <row r="18" spans="1:12">
      <c r="A18" s="1" t="s">
        <v>4</v>
      </c>
      <c r="C18" s="17">
        <f>D18</f>
        <v>0.5</v>
      </c>
      <c r="D18">
        <v>0.5</v>
      </c>
      <c r="E18" s="8">
        <f>E17*$D18</f>
        <v>0.25</v>
      </c>
      <c r="F18" s="8">
        <f>F17*$D18</f>
        <v>0.25</v>
      </c>
    </row>
    <row r="19" spans="1:12">
      <c r="A19" s="1"/>
    </row>
    <row r="20" spans="1:12">
      <c r="A20" s="9" t="s">
        <v>8</v>
      </c>
      <c r="B20" s="9"/>
      <c r="C20" s="1"/>
      <c r="D20" s="1"/>
      <c r="E20" s="1"/>
      <c r="F20" s="1"/>
      <c r="G20" s="1"/>
      <c r="H20" s="1"/>
      <c r="I20" s="1"/>
    </row>
    <row r="21" spans="1:12">
      <c r="A21" s="9" t="s">
        <v>26</v>
      </c>
      <c r="B21" s="9"/>
      <c r="C21" s="15">
        <f>C18</f>
        <v>0.5</v>
      </c>
      <c r="D21" s="6">
        <f>D18+K24</f>
        <v>3</v>
      </c>
      <c r="E21" s="11">
        <f>E18</f>
        <v>0.25</v>
      </c>
      <c r="F21" s="11">
        <f>F18</f>
        <v>0.25</v>
      </c>
      <c r="G21" s="10"/>
      <c r="H21" s="10"/>
      <c r="I21" s="10"/>
    </row>
    <row r="22" spans="1:12">
      <c r="A22" s="9"/>
      <c r="B22" s="9"/>
      <c r="C22" s="10"/>
      <c r="D22" s="9"/>
      <c r="E22" s="10"/>
      <c r="F22" s="10"/>
      <c r="G22" s="10"/>
      <c r="H22" s="10"/>
      <c r="I22" s="10"/>
      <c r="J22" s="10"/>
      <c r="K22" s="10"/>
      <c r="L22" s="10"/>
    </row>
    <row r="23" spans="1:12">
      <c r="A23" s="1" t="s">
        <v>15</v>
      </c>
      <c r="J23" s="3">
        <v>1</v>
      </c>
      <c r="K23" s="4">
        <f>K24/$J24</f>
        <v>0.5</v>
      </c>
      <c r="L23" s="4">
        <f>L24/$J24</f>
        <v>0.5</v>
      </c>
    </row>
    <row r="24" spans="1:12">
      <c r="A24" s="1" t="s">
        <v>4</v>
      </c>
      <c r="C24" s="15">
        <f>J24</f>
        <v>5</v>
      </c>
      <c r="J24" s="6">
        <f>SUM(K24:L24)</f>
        <v>5</v>
      </c>
      <c r="K24" s="7">
        <v>2.5</v>
      </c>
      <c r="L24" s="7">
        <v>2.5</v>
      </c>
    </row>
    <row r="25" spans="1:12">
      <c r="A25" s="1"/>
    </row>
    <row r="26" spans="1:12">
      <c r="A26" s="1" t="s">
        <v>17</v>
      </c>
      <c r="B26" s="1"/>
      <c r="D26">
        <f>19%*123</f>
        <v>23.37</v>
      </c>
    </row>
    <row r="27" spans="1:12">
      <c r="A27" s="1" t="s">
        <v>20</v>
      </c>
      <c r="B27" s="1"/>
      <c r="D27" s="6">
        <f>C14+C21+C24</f>
        <v>20</v>
      </c>
    </row>
    <row r="28" spans="1:12">
      <c r="A28" s="1" t="s">
        <v>18</v>
      </c>
      <c r="B28" s="1"/>
      <c r="D28" s="11">
        <f>D26-D27</f>
        <v>3.370000000000001</v>
      </c>
    </row>
    <row r="29" spans="1:12">
      <c r="A29" s="1" t="s">
        <v>19</v>
      </c>
      <c r="B29" s="1"/>
      <c r="D29" s="11">
        <v>0.25</v>
      </c>
    </row>
    <row r="30" spans="1:12">
      <c r="A30" s="1" t="s">
        <v>16</v>
      </c>
      <c r="D30" s="2">
        <v>1</v>
      </c>
      <c r="E30" s="16">
        <f>E31/$D31</f>
        <v>-7.4183976261127577E-2</v>
      </c>
      <c r="F30" s="16">
        <f>F31/$D31</f>
        <v>1.0741839762611276</v>
      </c>
    </row>
    <row r="31" spans="1:12">
      <c r="A31" s="1" t="s">
        <v>4</v>
      </c>
      <c r="D31" s="11">
        <f>SUM(E31:F31)</f>
        <v>3.370000000000001</v>
      </c>
      <c r="E31" s="8">
        <v>-0.25</v>
      </c>
      <c r="F31" s="8">
        <f>D28+D29</f>
        <v>3.620000000000001</v>
      </c>
    </row>
    <row r="32" spans="1:12">
      <c r="A32" s="1"/>
    </row>
    <row r="33" spans="1:12">
      <c r="A33" s="1" t="s">
        <v>21</v>
      </c>
      <c r="C33" s="2">
        <f>D33+G33+H33+I33+J33</f>
        <v>1</v>
      </c>
      <c r="D33" s="3">
        <f>D34/$C34</f>
        <v>0.14934959349593496</v>
      </c>
      <c r="E33" s="18">
        <f>E34/$D34</f>
        <v>0.39466521502449642</v>
      </c>
      <c r="F33" s="18">
        <f>F34/$D34</f>
        <v>0.60533478497550353</v>
      </c>
      <c r="G33" s="2">
        <v>0.69</v>
      </c>
      <c r="H33" s="2">
        <v>0.03</v>
      </c>
      <c r="I33" s="2">
        <v>0.09</v>
      </c>
      <c r="J33" s="3">
        <f>J34/$C34</f>
        <v>4.065040650406504E-2</v>
      </c>
      <c r="K33" s="4">
        <f>K34/$J34</f>
        <v>0.5</v>
      </c>
      <c r="L33" s="4">
        <f>L34/$J34</f>
        <v>0.5</v>
      </c>
    </row>
    <row r="34" spans="1:12">
      <c r="A34" s="1" t="s">
        <v>4</v>
      </c>
      <c r="C34">
        <v>123</v>
      </c>
      <c r="D34" s="11">
        <f>E34+F34</f>
        <v>18.37</v>
      </c>
      <c r="E34" s="8">
        <f>E14+E21+E31</f>
        <v>7.25</v>
      </c>
      <c r="F34" s="8">
        <f>F14+F21+F31</f>
        <v>11.120000000000001</v>
      </c>
      <c r="G34" s="6">
        <f>G33*$C34</f>
        <v>84.86999999999999</v>
      </c>
      <c r="H34" s="6">
        <f>H33*$C34</f>
        <v>3.69</v>
      </c>
      <c r="I34" s="6">
        <f>I33*$C34</f>
        <v>11.07</v>
      </c>
      <c r="J34" s="6">
        <f>K34+L34</f>
        <v>5</v>
      </c>
      <c r="K34" s="7">
        <f>K24</f>
        <v>2.5</v>
      </c>
      <c r="L34" s="7">
        <f>L24</f>
        <v>2.5</v>
      </c>
    </row>
    <row r="35" spans="1:12">
      <c r="A35" s="1"/>
      <c r="D35" s="11"/>
    </row>
    <row r="36" spans="1:12">
      <c r="A36" s="1" t="s">
        <v>14</v>
      </c>
      <c r="B36" s="1" t="s">
        <v>10</v>
      </c>
      <c r="C36" s="11">
        <f>E34+K34</f>
        <v>9.75</v>
      </c>
    </row>
    <row r="37" spans="1:12">
      <c r="A37" s="1"/>
      <c r="B37" s="1" t="s">
        <v>11</v>
      </c>
      <c r="C37" s="11">
        <f>F34+L34</f>
        <v>13.620000000000001</v>
      </c>
    </row>
    <row r="38" spans="1:12">
      <c r="A38" s="1"/>
      <c r="B38" s="1" t="s">
        <v>12</v>
      </c>
      <c r="C38" s="11">
        <f>SUM(C36:C37)</f>
        <v>23.37</v>
      </c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</dc:creator>
  <cp:lastModifiedBy>Joost</cp:lastModifiedBy>
  <cp:lastPrinted>2014-07-09T11:09:16Z</cp:lastPrinted>
  <dcterms:created xsi:type="dcterms:W3CDTF">2014-07-06T13:28:02Z</dcterms:created>
  <dcterms:modified xsi:type="dcterms:W3CDTF">2014-07-09T11:09:45Z</dcterms:modified>
</cp:coreProperties>
</file>